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Tareas" sheetId="2" state="visible" r:id="rId2"/>
    <sheet xmlns:r="http://schemas.openxmlformats.org/officeDocument/2006/relationships" name="Horas" sheetId="3" state="visible" r:id="rId3"/>
    <sheet xmlns:r="http://schemas.openxmlformats.org/officeDocument/2006/relationships" name="Presupuest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DD/MM"/>
    <numFmt numFmtId="166" formatCode="#,##0.00 €"/>
  </numFmts>
  <fonts count="5">
    <font>
      <name val="Calibri"/>
      <family val="2"/>
      <color theme="1"/>
      <sz val="11"/>
      <scheme val="minor"/>
    </font>
    <font>
      <b val="1"/>
      <color rgb="001A1614"/>
      <sz val="16"/>
    </font>
    <font>
      <color rgb="006B635C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CE5DB"/>
      </patternFill>
    </fill>
    <fill>
      <patternFill patternType="solid">
        <fgColor rgb="001A1614"/>
      </patternFill>
    </fill>
  </fills>
  <borders count="2">
    <border>
      <left/>
      <right/>
      <top/>
      <bottom/>
      <diagonal/>
    </border>
    <border>
      <left style="thin">
        <color rgb="00E2DCD6"/>
      </left>
      <right style="thin">
        <color rgb="00E2DCD6"/>
      </right>
      <top style="thin">
        <color rgb="00E2DCD6"/>
      </top>
      <bottom style="thin">
        <color rgb="00E2DCD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/>
    </xf>
    <xf numFmtId="0" fontId="3" fillId="0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vertical="center" wrapText="1"/>
    </xf>
    <xf numFmtId="165" fontId="4" fillId="3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CDC6BF"/>
        </patternFill>
      </fill>
    </dxf>
    <dxf>
      <fill>
        <patternFill patternType="solid">
          <fgColor rgb="00D35A2F"/>
        </patternFill>
      </fill>
    </dxf>
    <dxf>
      <font>
        <b val="1"/>
        <color rgb="00B4471F"/>
      </font>
    </dxf>
    <dxf>
      <font>
        <b val="1"/>
        <color rgb="00FFFFFF"/>
      </font>
      <fill>
        <patternFill patternType="solid">
          <fgColor rgb="00B4471F"/>
        </patternFill>
      </fill>
    </dxf>
    <dxf>
      <font>
        <b val="1"/>
        <color rgb="001A1614"/>
      </font>
      <fill>
        <patternFill patternType="solid">
          <fgColor rgb="00FCE5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laTareas" displayName="TablaTareas" ref="A4:I24" headerRowCount="1">
  <autoFilter ref="A4:I24"/>
  <tableColumns count="9">
    <tableColumn id="1" name="Tarea"/>
    <tableColumn id="2" name="Responsable"/>
    <tableColumn id="3" name="Inicio"/>
    <tableColumn id="4" name="Fin"/>
    <tableColumn id="5" name="Días laborables"/>
    <tableColumn id="6" name="Horas estimadas"/>
    <tableColumn id="7" name="Horas reales"/>
    <tableColumn id="8" name="Estado"/>
    <tableColumn id="9" name="Aviso"/>
  </tableColumns>
  <tableStyleInfo name="TableStyleLight1" showRowStripes="0"/>
</table>
</file>

<file path=xl/tables/table2.xml><?xml version="1.0" encoding="utf-8"?>
<table xmlns="http://schemas.openxmlformats.org/spreadsheetml/2006/main" id="2" name="TablaHoras" displayName="TablaHoras" ref="A1:G49" headerRowCount="1">
  <autoFilter ref="A1:G49"/>
  <tableColumns count="7">
    <tableColumn id="1" name="Fecha"/>
    <tableColumn id="2" name="Persona"/>
    <tableColumn id="3" name="Tarea"/>
    <tableColumn id="4" name="Horas"/>
    <tableColumn id="5" name="Facturable"/>
    <tableColumn id="6" name="Tarifa (€/h)"/>
    <tableColumn id="7" name="Importe (€)"/>
  </tableColumns>
  <tableStyleInfo name="TableStyleLight1" showRowStripes="0"/>
</table>
</file>

<file path=xl/tables/table3.xml><?xml version="1.0" encoding="utf-8"?>
<table xmlns="http://schemas.openxmlformats.org/spreadsheetml/2006/main" id="3" name="TablaPresupuesto" displayName="TablaPresupuesto" ref="A1:E5" headerRowCount="1">
  <autoFilter ref="A1:E5"/>
  <tableColumns count="5">
    <tableColumn id="1" name="Concepto"/>
    <tableColumn id="2" name="Presupuestado (€)"/>
    <tableColumn id="3" name="Real (€)"/>
    <tableColumn id="4" name="Consumido"/>
    <tableColumn id="5" name="Aviso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Plantilla de gestión de proyectos en Excel</t>
        </is>
      </c>
    </row>
    <row r="2">
      <c r="A2" s="2" t="inlineStr">
        <is>
          <t>Gratis y sin registro, de Kiby (gokiby.com). Los datos son un ejemplo ficticio: bórralos y pon los tuyos.</t>
        </is>
      </c>
    </row>
    <row r="4">
      <c r="A4" s="3" t="inlineStr">
        <is>
          <t>1. En «Tareas», escribe cada tarea con su responsable, su fecha de inicio y su fecha de fin. El diagrama de Gantt se pinta solo y la columna «Aviso» dice «Vencida» si pasó la fecha de fin sin terminarla.</t>
        </is>
      </c>
    </row>
    <row r="5">
      <c r="A5" s="3" t="inlineStr">
        <is>
          <t>2. Cambia la fecha de la celda C2 de «Tareas» para mover el calendario (empieza ese lunes y muestra 12 semanas).</t>
        </is>
      </c>
    </row>
    <row r="6">
      <c r="A6" s="3" t="inlineStr">
        <is>
          <t>3. En «Horas», apunta cada día las horas de cada persona: fecha, tarea, horas, si son facturables y la tarifa.</t>
        </is>
      </c>
    </row>
    <row r="7">
      <c r="A7" s="3" t="inlineStr">
        <is>
          <t>4. En «Presupuesto», pon lo presupuestado. La mano de obra real se suma sola desde «Horas»; el resto de lo real (materiales, subcontratas y otros gastos) lo escribes tú.</t>
        </is>
      </c>
    </row>
    <row r="8">
      <c r="A8" s="3" t="inlineStr">
        <is>
          <t>5. La columna «Consumido» se pone en naranja claro al llegar al 80 % y en naranja oscuro al pasar del 100 %, y la columna «Aviso» lo dice con palabras.</t>
        </is>
      </c>
    </row>
    <row r="9">
      <c r="A9" s="3" t="inlineStr">
        <is>
          <t>Cuándo se queda corta: cuando sois varios editando a la vez, cuando quieres facturar esas horas sin copiarlas a mano o cuando necesitas</t>
        </is>
      </c>
    </row>
    <row r="10">
      <c r="A10" s="3" t="inlineStr">
        <is>
          <t>que alguien te avise sin abrir el fichero. Para eso está la gema Gestión de Proyectos de Kiby: gokiby.com/gestion-de-proyectos/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4" customWidth="1" min="2" max="2"/>
    <col width="12" customWidth="1" min="3" max="3"/>
    <col width="12" customWidth="1" min="4" max="4"/>
    <col width="10" customWidth="1" min="5" max="5"/>
    <col width="10" customWidth="1" min="6" max="6"/>
    <col width="10" customWidth="1" min="7" max="7"/>
    <col width="12" customWidth="1" min="8" max="8"/>
    <col width="10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</cols>
  <sheetData>
    <row r="1">
      <c r="A1" s="4" t="inlineStr">
        <is>
          <t>Proyecto:</t>
        </is>
      </c>
      <c r="B1" t="inlineStr">
        <is>
          <t>Reforma de local Calle Mayor (ejemplo)</t>
        </is>
      </c>
    </row>
    <row r="2">
      <c r="A2" s="4" t="inlineStr">
        <is>
          <t>Primer lunes del calendario:</t>
        </is>
      </c>
      <c r="C2" s="5">
        <f>TODAY()-WEEKDAY(TODAY(),2)-20</f>
        <v/>
      </c>
    </row>
    <row r="4">
      <c r="A4" s="6" t="inlineStr">
        <is>
          <t>Tarea</t>
        </is>
      </c>
      <c r="B4" s="6" t="inlineStr">
        <is>
          <t>Responsable</t>
        </is>
      </c>
      <c r="C4" s="6" t="inlineStr">
        <is>
          <t>Inicio</t>
        </is>
      </c>
      <c r="D4" s="6" t="inlineStr">
        <is>
          <t>Fin</t>
        </is>
      </c>
      <c r="E4" s="6" t="inlineStr">
        <is>
          <t>Días laborables</t>
        </is>
      </c>
      <c r="F4" s="6" t="inlineStr">
        <is>
          <t>Horas estimadas</t>
        </is>
      </c>
      <c r="G4" s="6" t="inlineStr">
        <is>
          <t>Horas reales</t>
        </is>
      </c>
      <c r="H4" s="6" t="inlineStr">
        <is>
          <t>Estado</t>
        </is>
      </c>
      <c r="I4" s="6" t="inlineStr">
        <is>
          <t>Aviso</t>
        </is>
      </c>
      <c r="J4" s="7">
        <f>$C$2+0</f>
        <v/>
      </c>
      <c r="K4" s="7">
        <f>$C$2+7</f>
        <v/>
      </c>
      <c r="L4" s="7">
        <f>$C$2+14</f>
        <v/>
      </c>
      <c r="M4" s="7">
        <f>$C$2+21</f>
        <v/>
      </c>
      <c r="N4" s="7">
        <f>$C$2+28</f>
        <v/>
      </c>
      <c r="O4" s="7">
        <f>$C$2+35</f>
        <v/>
      </c>
      <c r="P4" s="7">
        <f>$C$2+42</f>
        <v/>
      </c>
      <c r="Q4" s="7">
        <f>$C$2+49</f>
        <v/>
      </c>
      <c r="R4" s="7">
        <f>$C$2+56</f>
        <v/>
      </c>
      <c r="S4" s="7">
        <f>$C$2+63</f>
        <v/>
      </c>
      <c r="T4" s="7">
        <f>$C$2+70</f>
        <v/>
      </c>
      <c r="U4" s="7">
        <f>$C$2+77</f>
        <v/>
      </c>
    </row>
    <row r="5">
      <c r="A5" s="8" t="inlineStr">
        <is>
          <t>Demolición de tabiques</t>
        </is>
      </c>
      <c r="B5" s="8" t="inlineStr">
        <is>
          <t>Marcos</t>
        </is>
      </c>
      <c r="C5" s="9">
        <f>$C$2+0</f>
        <v/>
      </c>
      <c r="D5" s="9">
        <f>$C$2+3</f>
        <v/>
      </c>
      <c r="E5" s="8">
        <f>IF(AND(C5&lt;&gt;"",D5&lt;&gt;""),NETWORKDAYS(C5,D5),"")</f>
        <v/>
      </c>
      <c r="F5" s="8" t="n">
        <v>12</v>
      </c>
      <c r="G5" s="8">
        <f>IF(A5="","",SUMIFS(Horas!$D:$D,Horas!$C:$C,A5))</f>
        <v/>
      </c>
      <c r="H5" s="8" t="inlineStr">
        <is>
          <t>Hecho</t>
        </is>
      </c>
      <c r="I5" s="8">
        <f>IF(AND(D5&lt;&gt;"",D5&lt;TODAY(),H5&lt;&gt;"Hecho"),"Vencida","")</f>
        <v/>
      </c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</row>
    <row r="6">
      <c r="A6" s="8" t="inlineStr">
        <is>
          <t>Tabiquería nueva</t>
        </is>
      </c>
      <c r="B6" s="8" t="inlineStr">
        <is>
          <t>Lucía</t>
        </is>
      </c>
      <c r="C6" s="9">
        <f>$C$2+4</f>
        <v/>
      </c>
      <c r="D6" s="9">
        <f>$C$2+11</f>
        <v/>
      </c>
      <c r="E6" s="8">
        <f>IF(AND(C6&lt;&gt;"",D6&lt;&gt;""),NETWORKDAYS(C6,D6),"")</f>
        <v/>
      </c>
      <c r="F6" s="8" t="n">
        <v>28</v>
      </c>
      <c r="G6" s="8">
        <f>IF(A6="","",SUMIFS(Horas!$D:$D,Horas!$C:$C,A6))</f>
        <v/>
      </c>
      <c r="H6" s="8" t="inlineStr">
        <is>
          <t>Hecho</t>
        </is>
      </c>
      <c r="I6" s="8">
        <f>IF(AND(D6&lt;&gt;"",D6&lt;TODAY(),H6&lt;&gt;"Hecho"),"Vencida","")</f>
        <v/>
      </c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</row>
    <row r="7">
      <c r="A7" s="8" t="inlineStr">
        <is>
          <t>Fontanería del baño</t>
        </is>
      </c>
      <c r="B7" s="8" t="inlineStr">
        <is>
          <t>Ana</t>
        </is>
      </c>
      <c r="C7" s="9">
        <f>$C$2+10</f>
        <v/>
      </c>
      <c r="D7" s="9">
        <f>$C$2+16</f>
        <v/>
      </c>
      <c r="E7" s="8">
        <f>IF(AND(C7&lt;&gt;"",D7&lt;&gt;""),NETWORKDAYS(C7,D7),"")</f>
        <v/>
      </c>
      <c r="F7" s="8" t="n">
        <v>18</v>
      </c>
      <c r="G7" s="8">
        <f>IF(A7="","",SUMIFS(Horas!$D:$D,Horas!$C:$C,A7))</f>
        <v/>
      </c>
      <c r="H7" s="8" t="inlineStr">
        <is>
          <t>En curso</t>
        </is>
      </c>
      <c r="I7" s="8">
        <f>IF(AND(D7&lt;&gt;"",D7&lt;TODAY(),H7&lt;&gt;"Hecho"),"Vencida","")</f>
        <v/>
      </c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</row>
    <row r="8">
      <c r="A8" s="8" t="inlineStr">
        <is>
          <t>Alicatado del baño</t>
        </is>
      </c>
      <c r="B8" s="8" t="inlineStr">
        <is>
          <t>Ana</t>
        </is>
      </c>
      <c r="C8" s="9">
        <f>$C$2+14</f>
        <v/>
      </c>
      <c r="D8" s="9">
        <f>$C$2+17</f>
        <v/>
      </c>
      <c r="E8" s="8">
        <f>IF(AND(C8&lt;&gt;"",D8&lt;&gt;""),NETWORKDAYS(C8,D8),"")</f>
        <v/>
      </c>
      <c r="F8" s="8" t="n">
        <v>24</v>
      </c>
      <c r="G8" s="8">
        <f>IF(A8="","",SUMIFS(Horas!$D:$D,Horas!$C:$C,A8))</f>
        <v/>
      </c>
      <c r="H8" s="8" t="inlineStr">
        <is>
          <t>En curso</t>
        </is>
      </c>
      <c r="I8" s="8">
        <f>IF(AND(D8&lt;&gt;"",D8&lt;TODAY(),H8&lt;&gt;"Hecho"),"Vencida","")</f>
        <v/>
      </c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</row>
    <row r="9">
      <c r="A9" s="8" t="inlineStr">
        <is>
          <t>Instalación eléctrica</t>
        </is>
      </c>
      <c r="B9" s="8" t="inlineStr">
        <is>
          <t>Marcos</t>
        </is>
      </c>
      <c r="C9" s="9">
        <f>$C$2+14</f>
        <v/>
      </c>
      <c r="D9" s="9">
        <f>$C$2+26</f>
        <v/>
      </c>
      <c r="E9" s="8">
        <f>IF(AND(C9&lt;&gt;"",D9&lt;&gt;""),NETWORKDAYS(C9,D9),"")</f>
        <v/>
      </c>
      <c r="F9" s="8" t="n">
        <v>32</v>
      </c>
      <c r="G9" s="8">
        <f>IF(A9="","",SUMIFS(Horas!$D:$D,Horas!$C:$C,A9))</f>
        <v/>
      </c>
      <c r="H9" s="8" t="inlineStr">
        <is>
          <t>En curso</t>
        </is>
      </c>
      <c r="I9" s="8">
        <f>IF(AND(D9&lt;&gt;"",D9&lt;TODAY(),H9&lt;&gt;"Hecho"),"Vencida","")</f>
        <v/>
      </c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</row>
    <row r="10">
      <c r="A10" s="8" t="inlineStr">
        <is>
          <t>Entrega de carpintería</t>
        </is>
      </c>
      <c r="B10" s="8" t="inlineStr">
        <is>
          <t>Lucía</t>
        </is>
      </c>
      <c r="C10" s="9">
        <f>$C$2+22</f>
        <v/>
      </c>
      <c r="D10" s="9">
        <f>$C$2+23</f>
        <v/>
      </c>
      <c r="E10" s="8">
        <f>IF(AND(C10&lt;&gt;"",D10&lt;&gt;""),NETWORKDAYS(C10,D10),"")</f>
        <v/>
      </c>
      <c r="F10" s="8" t="n">
        <v>6</v>
      </c>
      <c r="G10" s="8">
        <f>IF(A10="","",SUMIFS(Horas!$D:$D,Horas!$C:$C,A10))</f>
        <v/>
      </c>
      <c r="H10" s="8" t="inlineStr">
        <is>
          <t>Por hacer</t>
        </is>
      </c>
      <c r="I10" s="8">
        <f>IF(AND(D10&lt;&gt;"",D10&lt;TODAY(),H10&lt;&gt;"Hecho"),"Vencida","")</f>
        <v/>
      </c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</row>
    <row r="11">
      <c r="A11" s="8" t="inlineStr">
        <is>
          <t>Pintura y remates</t>
        </is>
      </c>
      <c r="B11" s="8" t="inlineStr">
        <is>
          <t>Lucía</t>
        </is>
      </c>
      <c r="C11" s="9">
        <f>$C$2+28</f>
        <v/>
      </c>
      <c r="D11" s="9">
        <f>$C$2+39</f>
        <v/>
      </c>
      <c r="E11" s="8">
        <f>IF(AND(C11&lt;&gt;"",D11&lt;&gt;""),NETWORKDAYS(C11,D11),"")</f>
        <v/>
      </c>
      <c r="F11" s="8" t="n">
        <v>16</v>
      </c>
      <c r="G11" s="8">
        <f>IF(A11="","",SUMIFS(Horas!$D:$D,Horas!$C:$C,A11))</f>
        <v/>
      </c>
      <c r="H11" s="8" t="inlineStr">
        <is>
          <t>Por hacer</t>
        </is>
      </c>
      <c r="I11" s="8">
        <f>IF(AND(D11&lt;&gt;"",D11&lt;TODAY(),H11&lt;&gt;"Hecho"),"Vencida","")</f>
        <v/>
      </c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</row>
    <row r="12">
      <c r="A12" s="8" t="inlineStr">
        <is>
          <t>Montaje de mamparas</t>
        </is>
      </c>
      <c r="B12" s="8" t="inlineStr">
        <is>
          <t>Marcos</t>
        </is>
      </c>
      <c r="C12" s="9">
        <f>$C$2+42</f>
        <v/>
      </c>
      <c r="D12" s="9">
        <f>$C$2+45</f>
        <v/>
      </c>
      <c r="E12" s="8">
        <f>IF(AND(C12&lt;&gt;"",D12&lt;&gt;""),NETWORKDAYS(C12,D12),"")</f>
        <v/>
      </c>
      <c r="F12" s="8" t="n">
        <v>6</v>
      </c>
      <c r="G12" s="8">
        <f>IF(A12="","",SUMIFS(Horas!$D:$D,Horas!$C:$C,A12))</f>
        <v/>
      </c>
      <c r="H12" s="8" t="inlineStr">
        <is>
          <t>Por hacer</t>
        </is>
      </c>
      <c r="I12" s="8">
        <f>IF(AND(D12&lt;&gt;"",D12&lt;TODAY(),H12&lt;&gt;"Hecho"),"Vencida","")</f>
        <v/>
      </c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</row>
    <row r="13">
      <c r="A13" s="8" t="n"/>
      <c r="B13" s="8" t="n"/>
      <c r="C13" s="9" t="n"/>
      <c r="D13" s="9" t="n"/>
      <c r="E13" s="8">
        <f>IF(AND(C13&lt;&gt;"",D13&lt;&gt;""),NETWORKDAYS(C13,D13),"")</f>
        <v/>
      </c>
      <c r="F13" s="8" t="n"/>
      <c r="G13" s="8">
        <f>IF(A13="","",SUMIFS(Horas!$D:$D,Horas!$C:$C,A13))</f>
        <v/>
      </c>
      <c r="H13" s="8" t="n"/>
      <c r="I13" s="8">
        <f>IF(AND(D13&lt;&gt;"",D13&lt;TODAY(),H13&lt;&gt;"Hecho"),"Vencida","")</f>
        <v/>
      </c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</row>
    <row r="14">
      <c r="A14" s="8" t="n"/>
      <c r="B14" s="8" t="n"/>
      <c r="C14" s="9" t="n"/>
      <c r="D14" s="9" t="n"/>
      <c r="E14" s="8">
        <f>IF(AND(C14&lt;&gt;"",D14&lt;&gt;""),NETWORKDAYS(C14,D14),"")</f>
        <v/>
      </c>
      <c r="F14" s="8" t="n"/>
      <c r="G14" s="8">
        <f>IF(A14="","",SUMIFS(Horas!$D:$D,Horas!$C:$C,A14))</f>
        <v/>
      </c>
      <c r="H14" s="8" t="n"/>
      <c r="I14" s="8">
        <f>IF(AND(D14&lt;&gt;"",D14&lt;TODAY(),H14&lt;&gt;"Hecho"),"Vencida","")</f>
        <v/>
      </c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</row>
    <row r="15">
      <c r="A15" s="8" t="n"/>
      <c r="B15" s="8" t="n"/>
      <c r="C15" s="9" t="n"/>
      <c r="D15" s="9" t="n"/>
      <c r="E15" s="8">
        <f>IF(AND(C15&lt;&gt;"",D15&lt;&gt;""),NETWORKDAYS(C15,D15),"")</f>
        <v/>
      </c>
      <c r="F15" s="8" t="n"/>
      <c r="G15" s="8">
        <f>IF(A15="","",SUMIFS(Horas!$D:$D,Horas!$C:$C,A15))</f>
        <v/>
      </c>
      <c r="H15" s="8" t="n"/>
      <c r="I15" s="8">
        <f>IF(AND(D15&lt;&gt;"",D15&lt;TODAY(),H15&lt;&gt;"Hecho"),"Vencida","")</f>
        <v/>
      </c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</row>
    <row r="16">
      <c r="A16" s="8" t="n"/>
      <c r="B16" s="8" t="n"/>
      <c r="C16" s="9" t="n"/>
      <c r="D16" s="9" t="n"/>
      <c r="E16" s="8">
        <f>IF(AND(C16&lt;&gt;"",D16&lt;&gt;""),NETWORKDAYS(C16,D16),"")</f>
        <v/>
      </c>
      <c r="F16" s="8" t="n"/>
      <c r="G16" s="8">
        <f>IF(A16="","",SUMIFS(Horas!$D:$D,Horas!$C:$C,A16))</f>
        <v/>
      </c>
      <c r="H16" s="8" t="n"/>
      <c r="I16" s="8">
        <f>IF(AND(D16&lt;&gt;"",D16&lt;TODAY(),H16&lt;&gt;"Hecho"),"Vencida","")</f>
        <v/>
      </c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</row>
    <row r="17">
      <c r="A17" s="8" t="n"/>
      <c r="B17" s="8" t="n"/>
      <c r="C17" s="9" t="n"/>
      <c r="D17" s="9" t="n"/>
      <c r="E17" s="8">
        <f>IF(AND(C17&lt;&gt;"",D17&lt;&gt;""),NETWORKDAYS(C17,D17),"")</f>
        <v/>
      </c>
      <c r="F17" s="8" t="n"/>
      <c r="G17" s="8">
        <f>IF(A17="","",SUMIFS(Horas!$D:$D,Horas!$C:$C,A17))</f>
        <v/>
      </c>
      <c r="H17" s="8" t="n"/>
      <c r="I17" s="8">
        <f>IF(AND(D17&lt;&gt;"",D17&lt;TODAY(),H17&lt;&gt;"Hecho"),"Vencida","")</f>
        <v/>
      </c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</row>
    <row r="18">
      <c r="A18" s="8" t="n"/>
      <c r="B18" s="8" t="n"/>
      <c r="C18" s="9" t="n"/>
      <c r="D18" s="9" t="n"/>
      <c r="E18" s="8">
        <f>IF(AND(C18&lt;&gt;"",D18&lt;&gt;""),NETWORKDAYS(C18,D18),"")</f>
        <v/>
      </c>
      <c r="F18" s="8" t="n"/>
      <c r="G18" s="8">
        <f>IF(A18="","",SUMIFS(Horas!$D:$D,Horas!$C:$C,A18))</f>
        <v/>
      </c>
      <c r="H18" s="8" t="n"/>
      <c r="I18" s="8">
        <f>IF(AND(D18&lt;&gt;"",D18&lt;TODAY(),H18&lt;&gt;"Hecho"),"Vencida","")</f>
        <v/>
      </c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</row>
    <row r="19">
      <c r="A19" s="8" t="n"/>
      <c r="B19" s="8" t="n"/>
      <c r="C19" s="9" t="n"/>
      <c r="D19" s="9" t="n"/>
      <c r="E19" s="8">
        <f>IF(AND(C19&lt;&gt;"",D19&lt;&gt;""),NETWORKDAYS(C19,D19),"")</f>
        <v/>
      </c>
      <c r="F19" s="8" t="n"/>
      <c r="G19" s="8">
        <f>IF(A19="","",SUMIFS(Horas!$D:$D,Horas!$C:$C,A19))</f>
        <v/>
      </c>
      <c r="H19" s="8" t="n"/>
      <c r="I19" s="8">
        <f>IF(AND(D19&lt;&gt;"",D19&lt;TODAY(),H19&lt;&gt;"Hecho"),"Vencida","")</f>
        <v/>
      </c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</row>
    <row r="20">
      <c r="A20" s="8" t="n"/>
      <c r="B20" s="8" t="n"/>
      <c r="C20" s="9" t="n"/>
      <c r="D20" s="9" t="n"/>
      <c r="E20" s="8">
        <f>IF(AND(C20&lt;&gt;"",D20&lt;&gt;""),NETWORKDAYS(C20,D20),"")</f>
        <v/>
      </c>
      <c r="F20" s="8" t="n"/>
      <c r="G20" s="8">
        <f>IF(A20="","",SUMIFS(Horas!$D:$D,Horas!$C:$C,A20))</f>
        <v/>
      </c>
      <c r="H20" s="8" t="n"/>
      <c r="I20" s="8">
        <f>IF(AND(D20&lt;&gt;"",D20&lt;TODAY(),H20&lt;&gt;"Hecho"),"Vencida","")</f>
        <v/>
      </c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</row>
    <row r="21">
      <c r="A21" s="8" t="n"/>
      <c r="B21" s="8" t="n"/>
      <c r="C21" s="9" t="n"/>
      <c r="D21" s="9" t="n"/>
      <c r="E21" s="8">
        <f>IF(AND(C21&lt;&gt;"",D21&lt;&gt;""),NETWORKDAYS(C21,D21),"")</f>
        <v/>
      </c>
      <c r="F21" s="8" t="n"/>
      <c r="G21" s="8">
        <f>IF(A21="","",SUMIFS(Horas!$D:$D,Horas!$C:$C,A21))</f>
        <v/>
      </c>
      <c r="H21" s="8" t="n"/>
      <c r="I21" s="8">
        <f>IF(AND(D21&lt;&gt;"",D21&lt;TODAY(),H21&lt;&gt;"Hecho"),"Vencida","")</f>
        <v/>
      </c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</row>
    <row r="22">
      <c r="A22" s="8" t="n"/>
      <c r="B22" s="8" t="n"/>
      <c r="C22" s="9" t="n"/>
      <c r="D22" s="9" t="n"/>
      <c r="E22" s="8">
        <f>IF(AND(C22&lt;&gt;"",D22&lt;&gt;""),NETWORKDAYS(C22,D22),"")</f>
        <v/>
      </c>
      <c r="F22" s="8" t="n"/>
      <c r="G22" s="8">
        <f>IF(A22="","",SUMIFS(Horas!$D:$D,Horas!$C:$C,A22))</f>
        <v/>
      </c>
      <c r="H22" s="8" t="n"/>
      <c r="I22" s="8">
        <f>IF(AND(D22&lt;&gt;"",D22&lt;TODAY(),H22&lt;&gt;"Hecho"),"Vencida","")</f>
        <v/>
      </c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</row>
    <row r="23">
      <c r="A23" s="8" t="n"/>
      <c r="B23" s="8" t="n"/>
      <c r="C23" s="9" t="n"/>
      <c r="D23" s="9" t="n"/>
      <c r="E23" s="8">
        <f>IF(AND(C23&lt;&gt;"",D23&lt;&gt;""),NETWORKDAYS(C23,D23),"")</f>
        <v/>
      </c>
      <c r="F23" s="8" t="n"/>
      <c r="G23" s="8">
        <f>IF(A23="","",SUMIFS(Horas!$D:$D,Horas!$C:$C,A23))</f>
        <v/>
      </c>
      <c r="H23" s="8" t="n"/>
      <c r="I23" s="8">
        <f>IF(AND(D23&lt;&gt;"",D23&lt;TODAY(),H23&lt;&gt;"Hecho"),"Vencida","")</f>
        <v/>
      </c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</row>
    <row r="24">
      <c r="A24" s="8" t="n"/>
      <c r="B24" s="8" t="n"/>
      <c r="C24" s="9" t="n"/>
      <c r="D24" s="9" t="n"/>
      <c r="E24" s="8">
        <f>IF(AND(C24&lt;&gt;"",D24&lt;&gt;""),NETWORKDAYS(C24,D24),"")</f>
        <v/>
      </c>
      <c r="F24" s="8" t="n"/>
      <c r="G24" s="8">
        <f>IF(A24="","",SUMIFS(Horas!$D:$D,Horas!$C:$C,A24))</f>
        <v/>
      </c>
      <c r="H24" s="8" t="n"/>
      <c r="I24" s="8">
        <f>IF(AND(D24&lt;&gt;"",D24&lt;TODAY(),H24&lt;&gt;"Hecho"),"Vencida","")</f>
        <v/>
      </c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</row>
  </sheetData>
  <conditionalFormatting sqref="J5:U24">
    <cfRule type="expression" priority="1" dxfId="0" stopIfTrue="1">
      <formula>AND($C5&lt;&gt;"",J$4&lt;=$D5,J$4+6&gt;=$C5,$H5="Hecho")</formula>
    </cfRule>
    <cfRule type="expression" priority="2" dxfId="1">
      <formula>AND($C5&lt;&gt;"",J$4&lt;=$D5,J$4+6&gt;=$C5)</formula>
    </cfRule>
  </conditionalFormatting>
  <conditionalFormatting sqref="J4:U4">
    <cfRule type="expression" priority="3" dxfId="1">
      <formula>AND(TODAY()&gt;=J4,TODAY()&lt;=J4+6)</formula>
    </cfRule>
  </conditionalFormatting>
  <conditionalFormatting sqref="A5:A24">
    <cfRule type="expression" priority="4" dxfId="2">
      <formula>AND($D5&lt;&gt;"",$D5&lt;TODAY(),$H5&lt;&gt;"Hecho")</formula>
    </cfRule>
  </conditionalFormatting>
  <dataValidations count="1">
    <dataValidation sqref="H5:H24" showDropDown="0" showInputMessage="0" showErrorMessage="0" allowBlank="1" type="list">
      <formula1>"Por hacer,En curso,Hecho"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8" customWidth="1" min="4" max="4"/>
    <col width="11" customWidth="1" min="5" max="5"/>
    <col width="12" customWidth="1" min="6" max="6"/>
    <col width="13" customWidth="1" min="7" max="7"/>
  </cols>
  <sheetData>
    <row r="1">
      <c r="A1" s="6" t="inlineStr">
        <is>
          <t>Fecha</t>
        </is>
      </c>
      <c r="B1" s="6" t="inlineStr">
        <is>
          <t>Persona</t>
        </is>
      </c>
      <c r="C1" s="6" t="inlineStr">
        <is>
          <t>Tarea</t>
        </is>
      </c>
      <c r="D1" s="6" t="inlineStr">
        <is>
          <t>Horas</t>
        </is>
      </c>
      <c r="E1" s="6" t="inlineStr">
        <is>
          <t>Facturable</t>
        </is>
      </c>
      <c r="F1" s="6" t="inlineStr">
        <is>
          <t>Tarifa (€/h)</t>
        </is>
      </c>
      <c r="G1" s="6" t="inlineStr">
        <is>
          <t>Importe (€)</t>
        </is>
      </c>
    </row>
    <row r="2">
      <c r="A2" s="10">
        <f>Tareas!$C$2+0</f>
        <v/>
      </c>
      <c r="B2" t="inlineStr">
        <is>
          <t>Marcos</t>
        </is>
      </c>
      <c r="C2" t="inlineStr">
        <is>
          <t>Demolición de tabiques</t>
        </is>
      </c>
      <c r="D2" t="n">
        <v>6</v>
      </c>
      <c r="E2" t="inlineStr">
        <is>
          <t>Sí</t>
        </is>
      </c>
      <c r="F2" s="11" t="n">
        <v>35</v>
      </c>
      <c r="G2" s="11">
        <f>IF(D2="","",D2*F2)</f>
        <v/>
      </c>
    </row>
    <row r="3">
      <c r="A3" s="10">
        <f>Tareas!$C$2+1</f>
        <v/>
      </c>
      <c r="B3" t="inlineStr">
        <is>
          <t>Marcos</t>
        </is>
      </c>
      <c r="C3" t="inlineStr">
        <is>
          <t>Demolición de tabiques</t>
        </is>
      </c>
      <c r="D3" t="n">
        <v>6</v>
      </c>
      <c r="E3" t="inlineStr">
        <is>
          <t>Sí</t>
        </is>
      </c>
      <c r="F3" s="11" t="n">
        <v>35</v>
      </c>
      <c r="G3" s="11">
        <f>IF(D3="","",D3*F3)</f>
        <v/>
      </c>
    </row>
    <row r="4">
      <c r="A4" s="10">
        <f>Tareas!$C$2+7</f>
        <v/>
      </c>
      <c r="B4" t="inlineStr">
        <is>
          <t>Lucía</t>
        </is>
      </c>
      <c r="C4" t="inlineStr">
        <is>
          <t>Tabiquería nueva</t>
        </is>
      </c>
      <c r="D4" t="n">
        <v>8</v>
      </c>
      <c r="E4" t="inlineStr">
        <is>
          <t>Sí</t>
        </is>
      </c>
      <c r="F4" s="11" t="n">
        <v>35</v>
      </c>
      <c r="G4" s="11">
        <f>IF(D4="","",D4*F4)</f>
        <v/>
      </c>
    </row>
    <row r="5">
      <c r="A5" s="10">
        <f>Tareas!$C$2+8</f>
        <v/>
      </c>
      <c r="B5" t="inlineStr">
        <is>
          <t>Lucía</t>
        </is>
      </c>
      <c r="C5" t="inlineStr">
        <is>
          <t>Tabiquería nueva</t>
        </is>
      </c>
      <c r="D5" t="n">
        <v>8</v>
      </c>
      <c r="E5" t="inlineStr">
        <is>
          <t>Sí</t>
        </is>
      </c>
      <c r="F5" s="11" t="n">
        <v>35</v>
      </c>
      <c r="G5" s="11">
        <f>IF(D5="","",D5*F5)</f>
        <v/>
      </c>
    </row>
    <row r="6">
      <c r="A6" s="10">
        <f>Tareas!$C$2+14</f>
        <v/>
      </c>
      <c r="B6" t="inlineStr">
        <is>
          <t>Ana</t>
        </is>
      </c>
      <c r="C6" t="inlineStr">
        <is>
          <t>Fontanería del baño</t>
        </is>
      </c>
      <c r="D6" t="n">
        <v>7</v>
      </c>
      <c r="E6" t="inlineStr">
        <is>
          <t>Sí</t>
        </is>
      </c>
      <c r="F6" s="11" t="n">
        <v>45</v>
      </c>
      <c r="G6" s="11">
        <f>IF(D6="","",D6*F6)</f>
        <v/>
      </c>
    </row>
    <row r="7">
      <c r="A7" s="10">
        <f>Tareas!$C$2+15</f>
        <v/>
      </c>
      <c r="B7" t="inlineStr">
        <is>
          <t>Ana</t>
        </is>
      </c>
      <c r="C7" t="inlineStr">
        <is>
          <t>Alicatado del baño</t>
        </is>
      </c>
      <c r="D7" t="n">
        <v>6</v>
      </c>
      <c r="E7" t="inlineStr">
        <is>
          <t>Sí</t>
        </is>
      </c>
      <c r="F7" s="11" t="n">
        <v>35</v>
      </c>
      <c r="G7" s="11">
        <f>IF(D7="","",D7*F7)</f>
        <v/>
      </c>
    </row>
    <row r="8">
      <c r="A8" s="10">
        <f>Tareas!$C$2+15</f>
        <v/>
      </c>
      <c r="B8" t="inlineStr">
        <is>
          <t>Marcos</t>
        </is>
      </c>
      <c r="C8" t="inlineStr">
        <is>
          <t>Instalación eléctrica</t>
        </is>
      </c>
      <c r="D8" t="n">
        <v>8</v>
      </c>
      <c r="E8" t="inlineStr">
        <is>
          <t>Sí</t>
        </is>
      </c>
      <c r="F8" s="11" t="n">
        <v>35</v>
      </c>
      <c r="G8" s="11">
        <f>IF(D8="","",D8*F8)</f>
        <v/>
      </c>
    </row>
    <row r="9">
      <c r="A9" s="10">
        <f>Tareas!$C$2+16</f>
        <v/>
      </c>
      <c r="B9" t="inlineStr">
        <is>
          <t>Marcos</t>
        </is>
      </c>
      <c r="C9" t="inlineStr">
        <is>
          <t>Instalación eléctrica</t>
        </is>
      </c>
      <c r="D9" t="n">
        <v>2</v>
      </c>
      <c r="E9" t="inlineStr">
        <is>
          <t>No</t>
        </is>
      </c>
      <c r="F9" s="11" t="n">
        <v>35</v>
      </c>
      <c r="G9" s="11">
        <f>IF(D9="","",D9*F9)</f>
        <v/>
      </c>
    </row>
    <row r="10">
      <c r="A10" s="10" t="n"/>
      <c r="F10" s="11" t="n"/>
      <c r="G10" s="11">
        <f>IF(D10="","",D10*F10)</f>
        <v/>
      </c>
    </row>
    <row r="11">
      <c r="A11" s="10" t="n"/>
      <c r="F11" s="11" t="n"/>
      <c r="G11" s="11">
        <f>IF(D11="","",D11*F11)</f>
        <v/>
      </c>
    </row>
    <row r="12">
      <c r="A12" s="10" t="n"/>
      <c r="F12" s="11" t="n"/>
      <c r="G12" s="11">
        <f>IF(D12="","",D12*F12)</f>
        <v/>
      </c>
    </row>
    <row r="13">
      <c r="A13" s="10" t="n"/>
      <c r="F13" s="11" t="n"/>
      <c r="G13" s="11">
        <f>IF(D13="","",D13*F13)</f>
        <v/>
      </c>
    </row>
    <row r="14">
      <c r="A14" s="10" t="n"/>
      <c r="F14" s="11" t="n"/>
      <c r="G14" s="11">
        <f>IF(D14="","",D14*F14)</f>
        <v/>
      </c>
    </row>
    <row r="15">
      <c r="A15" s="10" t="n"/>
      <c r="F15" s="11" t="n"/>
      <c r="G15" s="11">
        <f>IF(D15="","",D15*F15)</f>
        <v/>
      </c>
    </row>
    <row r="16">
      <c r="A16" s="10" t="n"/>
      <c r="F16" s="11" t="n"/>
      <c r="G16" s="11">
        <f>IF(D16="","",D16*F16)</f>
        <v/>
      </c>
    </row>
    <row r="17">
      <c r="A17" s="10" t="n"/>
      <c r="F17" s="11" t="n"/>
      <c r="G17" s="11">
        <f>IF(D17="","",D17*F17)</f>
        <v/>
      </c>
    </row>
    <row r="18">
      <c r="A18" s="10" t="n"/>
      <c r="F18" s="11" t="n"/>
      <c r="G18" s="11">
        <f>IF(D18="","",D18*F18)</f>
        <v/>
      </c>
    </row>
    <row r="19">
      <c r="A19" s="10" t="n"/>
      <c r="F19" s="11" t="n"/>
      <c r="G19" s="11">
        <f>IF(D19="","",D19*F19)</f>
        <v/>
      </c>
    </row>
    <row r="20">
      <c r="A20" s="10" t="n"/>
      <c r="F20" s="11" t="n"/>
      <c r="G20" s="11">
        <f>IF(D20="","",D20*F20)</f>
        <v/>
      </c>
    </row>
    <row r="21">
      <c r="A21" s="10" t="n"/>
      <c r="F21" s="11" t="n"/>
      <c r="G21" s="11">
        <f>IF(D21="","",D21*F21)</f>
        <v/>
      </c>
    </row>
    <row r="22">
      <c r="A22" s="10" t="n"/>
      <c r="F22" s="11" t="n"/>
      <c r="G22" s="11">
        <f>IF(D22="","",D22*F22)</f>
        <v/>
      </c>
    </row>
    <row r="23">
      <c r="A23" s="10" t="n"/>
      <c r="F23" s="11" t="n"/>
      <c r="G23" s="11">
        <f>IF(D23="","",D23*F23)</f>
        <v/>
      </c>
    </row>
    <row r="24">
      <c r="A24" s="10" t="n"/>
      <c r="F24" s="11" t="n"/>
      <c r="G24" s="11">
        <f>IF(D24="","",D24*F24)</f>
        <v/>
      </c>
    </row>
    <row r="25">
      <c r="A25" s="10" t="n"/>
      <c r="F25" s="11" t="n"/>
      <c r="G25" s="11">
        <f>IF(D25="","",D25*F25)</f>
        <v/>
      </c>
    </row>
    <row r="26">
      <c r="A26" s="10" t="n"/>
      <c r="F26" s="11" t="n"/>
      <c r="G26" s="11">
        <f>IF(D26="","",D26*F26)</f>
        <v/>
      </c>
    </row>
    <row r="27">
      <c r="A27" s="10" t="n"/>
      <c r="F27" s="11" t="n"/>
      <c r="G27" s="11">
        <f>IF(D27="","",D27*F27)</f>
        <v/>
      </c>
    </row>
    <row r="28">
      <c r="A28" s="10" t="n"/>
      <c r="F28" s="11" t="n"/>
      <c r="G28" s="11">
        <f>IF(D28="","",D28*F28)</f>
        <v/>
      </c>
    </row>
    <row r="29">
      <c r="A29" s="10" t="n"/>
      <c r="F29" s="11" t="n"/>
      <c r="G29" s="11">
        <f>IF(D29="","",D29*F29)</f>
        <v/>
      </c>
    </row>
    <row r="30">
      <c r="A30" s="10" t="n"/>
      <c r="F30" s="11" t="n"/>
      <c r="G30" s="11">
        <f>IF(D30="","",D30*F30)</f>
        <v/>
      </c>
    </row>
    <row r="31">
      <c r="A31" s="10" t="n"/>
      <c r="F31" s="11" t="n"/>
      <c r="G31" s="11">
        <f>IF(D31="","",D31*F31)</f>
        <v/>
      </c>
    </row>
    <row r="32">
      <c r="A32" s="10" t="n"/>
      <c r="F32" s="11" t="n"/>
      <c r="G32" s="11">
        <f>IF(D32="","",D32*F32)</f>
        <v/>
      </c>
    </row>
    <row r="33">
      <c r="A33" s="10" t="n"/>
      <c r="F33" s="11" t="n"/>
      <c r="G33" s="11">
        <f>IF(D33="","",D33*F33)</f>
        <v/>
      </c>
    </row>
    <row r="34">
      <c r="A34" s="10" t="n"/>
      <c r="F34" s="11" t="n"/>
      <c r="G34" s="11">
        <f>IF(D34="","",D34*F34)</f>
        <v/>
      </c>
    </row>
    <row r="35">
      <c r="A35" s="10" t="n"/>
      <c r="F35" s="11" t="n"/>
      <c r="G35" s="11">
        <f>IF(D35="","",D35*F35)</f>
        <v/>
      </c>
    </row>
    <row r="36">
      <c r="A36" s="10" t="n"/>
      <c r="F36" s="11" t="n"/>
      <c r="G36" s="11">
        <f>IF(D36="","",D36*F36)</f>
        <v/>
      </c>
    </row>
    <row r="37">
      <c r="A37" s="10" t="n"/>
      <c r="F37" s="11" t="n"/>
      <c r="G37" s="11">
        <f>IF(D37="","",D37*F37)</f>
        <v/>
      </c>
    </row>
    <row r="38">
      <c r="A38" s="10" t="n"/>
      <c r="F38" s="11" t="n"/>
      <c r="G38" s="11">
        <f>IF(D38="","",D38*F38)</f>
        <v/>
      </c>
    </row>
    <row r="39">
      <c r="A39" s="10" t="n"/>
      <c r="F39" s="11" t="n"/>
      <c r="G39" s="11">
        <f>IF(D39="","",D39*F39)</f>
        <v/>
      </c>
    </row>
    <row r="40">
      <c r="A40" s="10" t="n"/>
      <c r="F40" s="11" t="n"/>
      <c r="G40" s="11">
        <f>IF(D40="","",D40*F40)</f>
        <v/>
      </c>
    </row>
    <row r="41">
      <c r="A41" s="10" t="n"/>
      <c r="F41" s="11" t="n"/>
      <c r="G41" s="11">
        <f>IF(D41="","",D41*F41)</f>
        <v/>
      </c>
    </row>
    <row r="42">
      <c r="A42" s="10" t="n"/>
      <c r="F42" s="11" t="n"/>
      <c r="G42" s="11">
        <f>IF(D42="","",D42*F42)</f>
        <v/>
      </c>
    </row>
    <row r="43">
      <c r="A43" s="10" t="n"/>
      <c r="F43" s="11" t="n"/>
      <c r="G43" s="11">
        <f>IF(D43="","",D43*F43)</f>
        <v/>
      </c>
    </row>
    <row r="44">
      <c r="A44" s="10" t="n"/>
      <c r="F44" s="11" t="n"/>
      <c r="G44" s="11">
        <f>IF(D44="","",D44*F44)</f>
        <v/>
      </c>
    </row>
    <row r="45">
      <c r="A45" s="10" t="n"/>
      <c r="F45" s="11" t="n"/>
      <c r="G45" s="11">
        <f>IF(D45="","",D45*F45)</f>
        <v/>
      </c>
    </row>
    <row r="46">
      <c r="A46" s="10" t="n"/>
      <c r="F46" s="11" t="n"/>
      <c r="G46" s="11">
        <f>IF(D46="","",D46*F46)</f>
        <v/>
      </c>
    </row>
    <row r="47">
      <c r="A47" s="10" t="n"/>
      <c r="F47" s="11" t="n"/>
      <c r="G47" s="11">
        <f>IF(D47="","",D47*F47)</f>
        <v/>
      </c>
    </row>
    <row r="48">
      <c r="A48" s="10" t="n"/>
      <c r="F48" s="11" t="n"/>
      <c r="G48" s="11">
        <f>IF(D48="","",D48*F48)</f>
        <v/>
      </c>
    </row>
    <row r="49">
      <c r="A49" s="10" t="n"/>
      <c r="F49" s="11" t="n"/>
      <c r="G49" s="11">
        <f>IF(D49="","",D49*F49)</f>
        <v/>
      </c>
    </row>
  </sheetData>
  <dataValidations count="1">
    <dataValidation sqref="E2:E60" showDropDown="0" showInputMessage="0" showErrorMessage="0" allowBlank="1" type="list">
      <formula1>"Sí,No"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4" customWidth="1" min="3" max="3"/>
    <col width="12" customWidth="1" min="4" max="4"/>
    <col width="18" customWidth="1" min="5" max="5"/>
  </cols>
  <sheetData>
    <row r="1">
      <c r="A1" s="6" t="inlineStr">
        <is>
          <t>Concepto</t>
        </is>
      </c>
      <c r="B1" s="6" t="inlineStr">
        <is>
          <t>Presupuestado (€)</t>
        </is>
      </c>
      <c r="C1" s="6" t="inlineStr">
        <is>
          <t>Real (€)</t>
        </is>
      </c>
      <c r="D1" s="6" t="inlineStr">
        <is>
          <t>Consumido</t>
        </is>
      </c>
      <c r="E1" s="6" t="inlineStr">
        <is>
          <t>Aviso</t>
        </is>
      </c>
    </row>
    <row r="2">
      <c r="A2" t="inlineStr">
        <is>
          <t>Mano de obra (desde «Horas»)</t>
        </is>
      </c>
      <c r="B2" s="11" t="n">
        <v>9800</v>
      </c>
      <c r="C2" s="11">
        <f>SUM(Horas!G:G)</f>
        <v/>
      </c>
      <c r="D2" s="12">
        <f>IF(B2=0,"",C2/B2)</f>
        <v/>
      </c>
      <c r="E2">
        <f>IF(D2="","",IF(D2&gt;1,"Pasado del 100 %",IF(D2&gt;=0.8,"Al 80 %","")))</f>
        <v/>
      </c>
    </row>
    <row r="3">
      <c r="A3" t="inlineStr">
        <is>
          <t>Materiales</t>
        </is>
      </c>
      <c r="B3" s="11" t="n">
        <v>18500</v>
      </c>
      <c r="C3" s="11" t="n">
        <v>12400</v>
      </c>
      <c r="D3" s="12">
        <f>IF(B3=0,"",C3/B3)</f>
        <v/>
      </c>
      <c r="E3">
        <f>IF(D3="","",IF(D3&gt;1,"Pasado del 100 %",IF(D3&gt;=0.8,"Al 80 %","")))</f>
        <v/>
      </c>
    </row>
    <row r="4">
      <c r="A4" t="inlineStr">
        <is>
          <t>Subcontratas</t>
        </is>
      </c>
      <c r="B4" s="11" t="n">
        <v>6000</v>
      </c>
      <c r="C4" s="11" t="n">
        <v>2100</v>
      </c>
      <c r="D4" s="12">
        <f>IF(B4=0,"",C4/B4)</f>
        <v/>
      </c>
      <c r="E4">
        <f>IF(D4="","",IF(D4&gt;1,"Pasado del 100 %",IF(D4&gt;=0.8,"Al 80 %","")))</f>
        <v/>
      </c>
    </row>
    <row r="5">
      <c r="A5" t="inlineStr">
        <is>
          <t>Otros gastos</t>
        </is>
      </c>
      <c r="B5" s="11" t="n">
        <v>1200</v>
      </c>
      <c r="C5" s="11" t="n">
        <v>520</v>
      </c>
      <c r="D5" s="12">
        <f>IF(B5=0,"",C5/B5)</f>
        <v/>
      </c>
      <c r="E5">
        <f>IF(D5="","",IF(D5&gt;1,"Pasado del 100 %",IF(D5&gt;=0.8,"Al 80 %","")))</f>
        <v/>
      </c>
    </row>
    <row r="6">
      <c r="A6" s="4" t="inlineStr">
        <is>
          <t>Total coste</t>
        </is>
      </c>
      <c r="B6" s="11">
        <f>SUM(B2:B5)</f>
        <v/>
      </c>
      <c r="C6" s="11">
        <f>SUM(C2:C5)</f>
        <v/>
      </c>
      <c r="D6" s="12">
        <f>IF(B6=0,"",C6/B6)</f>
        <v/>
      </c>
      <c r="E6">
        <f>IF(D6="","",IF(D6&gt;1,"Pasado del 100 %",IF(D6&gt;=0.8,"Al 80 %","")))</f>
        <v/>
      </c>
    </row>
    <row r="7">
      <c r="B7" s="11" t="n"/>
      <c r="C7" s="11" t="n"/>
    </row>
    <row r="8">
      <c r="A8" s="4" t="inlineStr">
        <is>
          <t>Importe de venta del proyecto</t>
        </is>
      </c>
      <c r="B8" s="11" t="n">
        <v>48200</v>
      </c>
      <c r="C8" s="11" t="n"/>
    </row>
    <row r="9">
      <c r="A9" t="inlineStr">
        <is>
          <t>Margen previsto (venta − coste presupuestado)</t>
        </is>
      </c>
      <c r="B9" s="11">
        <f>B8-B6</f>
        <v/>
      </c>
      <c r="C9" s="11" t="n"/>
    </row>
    <row r="10">
      <c r="A10" t="inlineStr">
        <is>
          <t>Margen si acabara hoy (venta − coste real)</t>
        </is>
      </c>
      <c r="B10" s="11">
        <f>B8-C6</f>
        <v/>
      </c>
      <c r="C10" s="11" t="n"/>
    </row>
  </sheetData>
  <conditionalFormatting sqref="D2:D6">
    <cfRule type="expression" priority="1" dxfId="3" stopIfTrue="1">
      <formula>AND(ISNUMBER(D2),D2&gt;1)</formula>
    </cfRule>
    <cfRule type="expression" priority="2" dxfId="4">
      <formula>AND(ISNUMBER(D2),D2&gt;=0.8)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Kiby</dc:creator>
  <dc:title xmlns:dc="http://purl.org/dc/elements/1.1/">Plantilla de gestión de proyectos en Excel</dc:title>
  <dc:language xmlns:dc="http://purl.org/dc/elements/1.1/">es-ES</dc:language>
  <dcterms:created xmlns:dcterms="http://purl.org/dc/terms/" xmlns:xsi="http://www.w3.org/2001/XMLSchema-instance" xsi:type="dcterms:W3CDTF">2026-10-14T12:42:23Z</dcterms:created>
  <dcterms:modified xmlns:dcterms="http://purl.org/dc/terms/" xmlns:xsi="http://www.w3.org/2001/XMLSchema-instance" xsi:type="dcterms:W3CDTF">2026-10-14T12:42:23Z</dcterms:modified>
</cp:coreProperties>
</file>